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65"/>
  </bookViews>
  <sheets>
    <sheet name="Renglón 022" sheetId="2" r:id="rId1"/>
  </sheets>
  <calcPr calcId="152511"/>
</workbook>
</file>

<file path=xl/calcChain.xml><?xml version="1.0" encoding="utf-8"?>
<calcChain xmlns="http://schemas.openxmlformats.org/spreadsheetml/2006/main">
  <c r="T15" i="2" l="1"/>
  <c r="S16" i="2" l="1"/>
  <c r="S15" i="2"/>
  <c r="S10" i="2"/>
  <c r="S11" i="2"/>
  <c r="S13" i="2"/>
  <c r="S9" i="2"/>
  <c r="J14" i="2"/>
  <c r="I14" i="2"/>
  <c r="G14" i="2"/>
  <c r="M12" i="2" l="1"/>
  <c r="O12" i="2" s="1"/>
  <c r="P12" i="2" l="1"/>
  <c r="T12" i="2" s="1"/>
  <c r="U12" i="2" s="1"/>
  <c r="M16" i="2" l="1"/>
  <c r="M15" i="2"/>
  <c r="O15" i="2" s="1"/>
  <c r="U15" i="2" s="1"/>
  <c r="O16" i="2" l="1"/>
  <c r="T16" i="2" s="1"/>
  <c r="U16" i="2" s="1"/>
  <c r="M9" i="2" l="1"/>
  <c r="M13" i="2"/>
  <c r="O9" i="2" l="1"/>
  <c r="N13" i="2"/>
  <c r="O13" i="2"/>
  <c r="P9" i="2"/>
  <c r="N9" i="2"/>
  <c r="T9" i="2" l="1"/>
  <c r="U9" i="2" s="1"/>
  <c r="T13" i="2"/>
  <c r="U13" i="2" s="1"/>
  <c r="M14" i="2" l="1"/>
  <c r="O14" i="2" l="1"/>
  <c r="P14" i="2"/>
  <c r="N14" i="2"/>
  <c r="M10" i="2"/>
  <c r="T14" i="2" l="1"/>
  <c r="N10" i="2"/>
  <c r="P10" i="2"/>
  <c r="O10" i="2"/>
  <c r="T10" i="2" l="1"/>
  <c r="U10" i="2" s="1"/>
  <c r="U14" i="2"/>
  <c r="M11" i="2" l="1"/>
  <c r="O11" i="2" l="1"/>
  <c r="P11" i="2"/>
  <c r="N11" i="2"/>
  <c r="T11" i="2" l="1"/>
  <c r="U11" i="2" s="1"/>
</calcChain>
</file>

<file path=xl/sharedStrings.xml><?xml version="1.0" encoding="utf-8"?>
<sst xmlns="http://schemas.openxmlformats.org/spreadsheetml/2006/main" count="69" uniqueCount="49">
  <si>
    <t>NO.</t>
  </si>
  <si>
    <t>RENGLÓN</t>
  </si>
  <si>
    <t>COMPLEMENTO PERSONAL</t>
  </si>
  <si>
    <t>BONO PROFESIONAL</t>
  </si>
  <si>
    <t>TOTAL</t>
  </si>
  <si>
    <t>IGSS</t>
  </si>
  <si>
    <t>MONTEPÍO</t>
  </si>
  <si>
    <t xml:space="preserve">FIANZA </t>
  </si>
  <si>
    <t>ISR</t>
  </si>
  <si>
    <t>TOTAL DESCUENTOS</t>
  </si>
  <si>
    <t>Unidad de Acceso a la Información Pública</t>
  </si>
  <si>
    <t>022</t>
  </si>
  <si>
    <t xml:space="preserve"> Renglón 022  "Personal por Contrato" </t>
  </si>
  <si>
    <t>Director Ejecutivo II</t>
  </si>
  <si>
    <t>Subdirector Ejecutivo II</t>
  </si>
  <si>
    <t>CÓDIGO ÚNICO DE IDENTIFICACIÓN</t>
  </si>
  <si>
    <t>NOMBRE COMPLETO</t>
  </si>
  <si>
    <t>DEPENDENCIA</t>
  </si>
  <si>
    <t xml:space="preserve">PUESTO </t>
  </si>
  <si>
    <t>SALARIO BASE</t>
  </si>
  <si>
    <t>BONO
66-2000</t>
  </si>
  <si>
    <t>OTROS BONOS</t>
  </si>
  <si>
    <t>GASTOS DE REPRESENTACIÓN</t>
  </si>
  <si>
    <t>LÍQUIDO</t>
  </si>
  <si>
    <t>DIETAS</t>
  </si>
  <si>
    <t>VIÁTICOS</t>
  </si>
  <si>
    <t>INTERIOR</t>
  </si>
  <si>
    <t>EXTERIOR</t>
  </si>
  <si>
    <t>Instituto Nacional de Estudios Estratégicos en Seguridad</t>
  </si>
  <si>
    <t>1995 99963 0101</t>
  </si>
  <si>
    <t>DECRETO           81-70</t>
  </si>
  <si>
    <t>2630 68757 0101</t>
  </si>
  <si>
    <t>Carlos Josué Tirado</t>
  </si>
  <si>
    <t>2353 15419 0101</t>
  </si>
  <si>
    <t>Claudia Victoria García García</t>
  </si>
  <si>
    <t>2275 86298 0101</t>
  </si>
  <si>
    <t>Ada Josefa García López</t>
  </si>
  <si>
    <t>1919 88669 0101</t>
  </si>
  <si>
    <t>Lilian Roxana Ramírez Sarti</t>
  </si>
  <si>
    <t>1703 78713 1220</t>
  </si>
  <si>
    <t>Ingrid Coralia Miranda de Laynez</t>
  </si>
  <si>
    <t>1896 87908 0101</t>
  </si>
  <si>
    <t xml:space="preserve">Elka Milena Gálvez García </t>
  </si>
  <si>
    <t>Nómina  Mensual Diciembre 2,021</t>
  </si>
  <si>
    <t>2739 51076 0909</t>
  </si>
  <si>
    <t>ACEP</t>
  </si>
  <si>
    <t>Abner Eliel Silvestre González*</t>
  </si>
  <si>
    <t>*Rescisión de contrato a partir del 03/12/2022</t>
  </si>
  <si>
    <t>Marco Antonio Gonzalez Marín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</si>
</sst>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5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5" fillId="0" borderId="4" xfId="0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180975</xdr:rowOff>
    </xdr:from>
    <xdr:to>
      <xdr:col>3</xdr:col>
      <xdr:colOff>621665</xdr:colOff>
      <xdr:row>3</xdr:row>
      <xdr:rowOff>106045</xdr:rowOff>
    </xdr:to>
    <xdr:sp macro="" textlink="">
      <xdr:nvSpPr>
        <xdr:cNvPr id="6" name="Cuadro de texto 5"/>
        <xdr:cNvSpPr txBox="1"/>
      </xdr:nvSpPr>
      <xdr:spPr>
        <a:xfrm>
          <a:off x="1085850" y="180975"/>
          <a:ext cx="2183765" cy="55372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INSTITUTO NACIONAL DE ESTUDIOS ESTRATÉGICOS EN SEGURIDAD -INEES-</a:t>
          </a:r>
          <a:endParaRPr lang="es-419" sz="1000" b="1">
            <a:ln>
              <a:noFill/>
            </a:ln>
            <a:solidFill>
              <a:srgbClr val="0E1538"/>
            </a:solidFill>
            <a:effectLst/>
            <a:latin typeface="Montserrat SemiBold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419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5a. calle 5-61, Zona 1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spcAft>
              <a:spcPts val="0"/>
            </a:spcAft>
          </a:pPr>
          <a:r>
            <a:rPr lang="es-ES_tradnl" sz="1000" b="1">
              <a:ln>
                <a:noFill/>
              </a:ln>
              <a:solidFill>
                <a:srgbClr val="0E1538"/>
              </a:solidFill>
              <a:effectLst/>
              <a:latin typeface="Montserrat SemiBold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es-GT" sz="12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1</xdr:col>
      <xdr:colOff>809625</xdr:colOff>
      <xdr:row>4</xdr:row>
      <xdr:rowOff>34925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885825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view="pageBreakPreview" zoomScaleNormal="100" zoomScaleSheetLayoutView="100" workbookViewId="0">
      <selection activeCell="C10" sqref="C10"/>
    </sheetView>
  </sheetViews>
  <sheetFormatPr baseColWidth="10" defaultColWidth="9.140625" defaultRowHeight="15" x14ac:dyDescent="0.25"/>
  <cols>
    <col min="1" max="1" width="3.7109375" customWidth="1"/>
    <col min="2" max="2" width="13.28515625" customWidth="1"/>
    <col min="3" max="3" width="22.7109375" customWidth="1"/>
    <col min="4" max="4" width="17.42578125" customWidth="1"/>
    <col min="5" max="5" width="9.140625" customWidth="1"/>
    <col min="6" max="6" width="7.5703125" customWidth="1"/>
    <col min="7" max="7" width="9.7109375" customWidth="1"/>
    <col min="8" max="8" width="11.42578125" customWidth="1"/>
    <col min="9" max="9" width="11.7109375" customWidth="1"/>
    <col min="10" max="10" width="10.5703125" customWidth="1"/>
    <col min="11" max="11" width="8.28515625" hidden="1" customWidth="1"/>
    <col min="12" max="12" width="12.28515625" hidden="1" customWidth="1"/>
    <col min="13" max="13" width="10.42578125" customWidth="1"/>
    <col min="14" max="14" width="9.7109375" customWidth="1"/>
    <col min="15" max="15" width="10.42578125" customWidth="1"/>
    <col min="16" max="16" width="8.85546875" customWidth="1"/>
    <col min="17" max="19" width="9.7109375" customWidth="1"/>
    <col min="20" max="20" width="11" style="14" customWidth="1"/>
    <col min="21" max="21" width="11.28515625" customWidth="1"/>
    <col min="22" max="22" width="11.85546875" hidden="1" customWidth="1"/>
    <col min="23" max="23" width="8" hidden="1" customWidth="1"/>
    <col min="24" max="24" width="7.5703125" hidden="1" customWidth="1"/>
  </cols>
  <sheetData>
    <row r="1" spans="1:24" s="1" customFormat="1" ht="16.5" x14ac:dyDescent="0.3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4" s="1" customFormat="1" ht="16.5" x14ac:dyDescent="0.3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4" s="1" customFormat="1" ht="16.5" x14ac:dyDescent="0.3">
      <c r="A3" s="23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</row>
    <row r="4" spans="1:24" s="1" customFormat="1" ht="16.5" x14ac:dyDescent="0.3">
      <c r="A4" s="25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4" s="1" customFormat="1" ht="16.5" x14ac:dyDescent="0.3">
      <c r="A5" s="24" t="s">
        <v>12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4" s="1" customFormat="1" ht="16.5" customHeigh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4"/>
      <c r="U6" s="2"/>
    </row>
    <row r="7" spans="1:24" s="1" customFormat="1" ht="39.75" customHeight="1" x14ac:dyDescent="0.3">
      <c r="A7" s="20" t="s">
        <v>0</v>
      </c>
      <c r="B7" s="20" t="s">
        <v>15</v>
      </c>
      <c r="C7" s="20" t="s">
        <v>16</v>
      </c>
      <c r="D7" s="20" t="s">
        <v>17</v>
      </c>
      <c r="E7" s="20" t="s">
        <v>18</v>
      </c>
      <c r="F7" s="20" t="s">
        <v>1</v>
      </c>
      <c r="G7" s="20" t="s">
        <v>19</v>
      </c>
      <c r="H7" s="20" t="s">
        <v>2</v>
      </c>
      <c r="I7" s="20" t="s">
        <v>3</v>
      </c>
      <c r="J7" s="20" t="s">
        <v>20</v>
      </c>
      <c r="K7" s="20" t="s">
        <v>21</v>
      </c>
      <c r="L7" s="20" t="s">
        <v>22</v>
      </c>
      <c r="M7" s="20" t="s">
        <v>4</v>
      </c>
      <c r="N7" s="20" t="s">
        <v>6</v>
      </c>
      <c r="O7" s="20" t="s">
        <v>5</v>
      </c>
      <c r="P7" s="20" t="s">
        <v>7</v>
      </c>
      <c r="Q7" s="20" t="s">
        <v>8</v>
      </c>
      <c r="R7" s="20" t="s">
        <v>45</v>
      </c>
      <c r="S7" s="20" t="s">
        <v>30</v>
      </c>
      <c r="T7" s="27" t="s">
        <v>9</v>
      </c>
      <c r="U7" s="20" t="s">
        <v>23</v>
      </c>
      <c r="V7" s="20" t="s">
        <v>24</v>
      </c>
      <c r="W7" s="26" t="s">
        <v>25</v>
      </c>
      <c r="X7" s="26"/>
    </row>
    <row r="8" spans="1:24" s="1" customFormat="1" ht="16.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8"/>
      <c r="U8" s="21"/>
      <c r="V8" s="21"/>
      <c r="W8" s="5" t="s">
        <v>26</v>
      </c>
      <c r="X8" s="5" t="s">
        <v>27</v>
      </c>
    </row>
    <row r="9" spans="1:24" s="1" customFormat="1" ht="33.75" x14ac:dyDescent="0.3">
      <c r="A9" s="7">
        <v>1</v>
      </c>
      <c r="B9" s="7" t="s">
        <v>31</v>
      </c>
      <c r="C9" s="6" t="s">
        <v>48</v>
      </c>
      <c r="D9" s="6" t="s">
        <v>28</v>
      </c>
      <c r="E9" s="4" t="s">
        <v>13</v>
      </c>
      <c r="F9" s="8" t="s">
        <v>11</v>
      </c>
      <c r="G9" s="9">
        <v>18000</v>
      </c>
      <c r="H9" s="10">
        <v>0</v>
      </c>
      <c r="I9" s="9">
        <v>375</v>
      </c>
      <c r="J9" s="9">
        <v>250</v>
      </c>
      <c r="K9" s="9">
        <v>0</v>
      </c>
      <c r="L9" s="9">
        <v>0</v>
      </c>
      <c r="M9" s="9">
        <f t="shared" ref="M9" si="0">G9+H9+I9+J9+K9+L9</f>
        <v>18625</v>
      </c>
      <c r="N9" s="10">
        <f t="shared" ref="N9" si="1">((M9-L9-J9))*15%</f>
        <v>2756.25</v>
      </c>
      <c r="O9" s="10">
        <f t="shared" ref="O9" si="2">((M9-L9-J9))*3%</f>
        <v>551.25</v>
      </c>
      <c r="P9" s="10">
        <f t="shared" ref="P9" si="3">((M9-L9-J9)*1.344%)</f>
        <v>246.96</v>
      </c>
      <c r="Q9" s="10">
        <v>333.42</v>
      </c>
      <c r="R9" s="10"/>
      <c r="S9" s="10">
        <f>+(M9-250)/31</f>
        <v>592.74193548387098</v>
      </c>
      <c r="T9" s="10">
        <f t="shared" ref="T9:T14" si="4">N9+O9+P9+Q9+S9</f>
        <v>4480.6219354838713</v>
      </c>
      <c r="U9" s="10">
        <f t="shared" ref="U9" si="5">M9-T9</f>
        <v>14144.378064516128</v>
      </c>
      <c r="V9" s="10">
        <v>0</v>
      </c>
      <c r="W9" s="10">
        <v>0</v>
      </c>
      <c r="X9" s="10">
        <v>0</v>
      </c>
    </row>
    <row r="10" spans="1:24" s="1" customFormat="1" ht="33.75" x14ac:dyDescent="0.3">
      <c r="A10" s="7">
        <v>2</v>
      </c>
      <c r="B10" s="7" t="s">
        <v>44</v>
      </c>
      <c r="C10" s="6" t="s">
        <v>32</v>
      </c>
      <c r="D10" s="6" t="s">
        <v>28</v>
      </c>
      <c r="E10" s="4" t="s">
        <v>13</v>
      </c>
      <c r="F10" s="8" t="s">
        <v>11</v>
      </c>
      <c r="G10" s="9">
        <v>18000</v>
      </c>
      <c r="H10" s="10">
        <v>0</v>
      </c>
      <c r="I10" s="9">
        <v>375</v>
      </c>
      <c r="J10" s="9">
        <v>250</v>
      </c>
      <c r="K10" s="9">
        <v>0</v>
      </c>
      <c r="L10" s="9">
        <v>0</v>
      </c>
      <c r="M10" s="9">
        <f t="shared" ref="M10" si="6">G10+H10+I10+J10+K10+L10</f>
        <v>18625</v>
      </c>
      <c r="N10" s="10">
        <f t="shared" ref="N10:N14" si="7">((M10-L10-J10))*15%</f>
        <v>2756.25</v>
      </c>
      <c r="O10" s="10">
        <f t="shared" ref="O10:O15" si="8">((M10-L10-J10))*3%</f>
        <v>551.25</v>
      </c>
      <c r="P10" s="10">
        <f t="shared" ref="P10:P14" si="9">((M10-L10-J10)*1.344%)</f>
        <v>246.96</v>
      </c>
      <c r="Q10" s="10">
        <v>0</v>
      </c>
      <c r="R10" s="10"/>
      <c r="S10" s="10">
        <f>+(M10-250)/31</f>
        <v>592.74193548387098</v>
      </c>
      <c r="T10" s="10">
        <f t="shared" si="4"/>
        <v>4147.2019354838712</v>
      </c>
      <c r="U10" s="10">
        <f t="shared" ref="U10:U14" si="10">M10-T10</f>
        <v>14477.79806451613</v>
      </c>
      <c r="V10" s="10">
        <v>0</v>
      </c>
      <c r="W10" s="10">
        <v>0</v>
      </c>
      <c r="X10" s="10">
        <v>0</v>
      </c>
    </row>
    <row r="11" spans="1:24" s="1" customFormat="1" ht="33.75" x14ac:dyDescent="0.3">
      <c r="A11" s="7">
        <v>3</v>
      </c>
      <c r="B11" s="7" t="s">
        <v>39</v>
      </c>
      <c r="C11" s="6" t="s">
        <v>40</v>
      </c>
      <c r="D11" s="6" t="s">
        <v>28</v>
      </c>
      <c r="E11" s="4" t="s">
        <v>13</v>
      </c>
      <c r="F11" s="8" t="s">
        <v>11</v>
      </c>
      <c r="G11" s="9">
        <v>18000</v>
      </c>
      <c r="H11" s="10">
        <v>0</v>
      </c>
      <c r="I11" s="9">
        <v>375</v>
      </c>
      <c r="J11" s="9">
        <v>250</v>
      </c>
      <c r="K11" s="9">
        <v>0</v>
      </c>
      <c r="L11" s="9">
        <v>0</v>
      </c>
      <c r="M11" s="9">
        <f t="shared" ref="M11" si="11">G11+H11+I11+J11+K11+L11</f>
        <v>18625</v>
      </c>
      <c r="N11" s="10">
        <f t="shared" si="7"/>
        <v>2756.25</v>
      </c>
      <c r="O11" s="10">
        <f t="shared" si="8"/>
        <v>551.25</v>
      </c>
      <c r="P11" s="10">
        <f t="shared" si="9"/>
        <v>246.96</v>
      </c>
      <c r="Q11" s="10">
        <v>535.45000000000005</v>
      </c>
      <c r="R11" s="10"/>
      <c r="S11" s="10">
        <f>+(M11-250)/31</f>
        <v>592.74193548387098</v>
      </c>
      <c r="T11" s="10">
        <f t="shared" si="4"/>
        <v>4682.6519354838711</v>
      </c>
      <c r="U11" s="10">
        <f t="shared" si="10"/>
        <v>13942.348064516129</v>
      </c>
      <c r="V11" s="10">
        <v>0</v>
      </c>
      <c r="W11" s="10">
        <v>0</v>
      </c>
      <c r="X11" s="10">
        <v>0</v>
      </c>
    </row>
    <row r="12" spans="1:24" s="1" customFormat="1" ht="36" customHeight="1" x14ac:dyDescent="0.3">
      <c r="A12" s="7">
        <v>4</v>
      </c>
      <c r="B12" s="7" t="s">
        <v>41</v>
      </c>
      <c r="C12" s="6" t="s">
        <v>42</v>
      </c>
      <c r="D12" s="6" t="s">
        <v>28</v>
      </c>
      <c r="E12" s="4" t="s">
        <v>13</v>
      </c>
      <c r="F12" s="8" t="s">
        <v>11</v>
      </c>
      <c r="G12" s="9">
        <v>18000</v>
      </c>
      <c r="H12" s="10">
        <v>0</v>
      </c>
      <c r="I12" s="9">
        <v>375</v>
      </c>
      <c r="J12" s="9">
        <v>250</v>
      </c>
      <c r="K12" s="9">
        <v>0</v>
      </c>
      <c r="L12" s="9">
        <v>0</v>
      </c>
      <c r="M12" s="9">
        <f t="shared" ref="M12" si="12">G12+H12+I12+J12+K12+L12</f>
        <v>18625</v>
      </c>
      <c r="N12" s="10">
        <v>2756.25</v>
      </c>
      <c r="O12" s="10">
        <f t="shared" ref="O12" si="13">((M12-L12-J12))*3%</f>
        <v>551.25</v>
      </c>
      <c r="P12" s="10">
        <f t="shared" ref="P12" si="14">((M12-L12-J12)*1.344%)</f>
        <v>246.96</v>
      </c>
      <c r="Q12" s="10">
        <v>476.65</v>
      </c>
      <c r="R12" s="10"/>
      <c r="S12" s="10">
        <v>592.74</v>
      </c>
      <c r="T12" s="10">
        <f t="shared" ref="T12" si="15">N12+O12+P12+Q12+S12</f>
        <v>4623.8500000000004</v>
      </c>
      <c r="U12" s="10">
        <f t="shared" ref="U12" si="16">M12-T12</f>
        <v>14001.15</v>
      </c>
      <c r="V12" s="10">
        <v>0</v>
      </c>
      <c r="W12" s="10">
        <v>0</v>
      </c>
      <c r="X12" s="10">
        <v>0</v>
      </c>
    </row>
    <row r="13" spans="1:24" s="1" customFormat="1" ht="33.75" x14ac:dyDescent="0.3">
      <c r="A13" s="7">
        <v>5</v>
      </c>
      <c r="B13" s="8" t="s">
        <v>33</v>
      </c>
      <c r="C13" s="6" t="s">
        <v>34</v>
      </c>
      <c r="D13" s="6" t="s">
        <v>28</v>
      </c>
      <c r="E13" s="4" t="s">
        <v>14</v>
      </c>
      <c r="F13" s="8" t="s">
        <v>11</v>
      </c>
      <c r="G13" s="10">
        <v>15000</v>
      </c>
      <c r="H13" s="10">
        <v>0</v>
      </c>
      <c r="I13" s="9">
        <v>375</v>
      </c>
      <c r="J13" s="9">
        <v>250</v>
      </c>
      <c r="K13" s="9">
        <v>0</v>
      </c>
      <c r="L13" s="9">
        <v>0</v>
      </c>
      <c r="M13" s="9">
        <f t="shared" ref="M13" si="17">G13+H13+I13+J13+K13+L13</f>
        <v>15625</v>
      </c>
      <c r="N13" s="10">
        <f t="shared" ref="N13" si="18">((M13-L13-J13))*15%</f>
        <v>2306.25</v>
      </c>
      <c r="O13" s="10">
        <f t="shared" ref="O13" si="19">((M13-L13-J13))*3%</f>
        <v>461.25</v>
      </c>
      <c r="P13" s="10">
        <v>0</v>
      </c>
      <c r="Q13" s="10">
        <v>438.79</v>
      </c>
      <c r="R13" s="10"/>
      <c r="S13" s="10">
        <f>+(M13-250)/31</f>
        <v>495.96774193548384</v>
      </c>
      <c r="T13" s="10">
        <f t="shared" si="4"/>
        <v>3702.2577419354839</v>
      </c>
      <c r="U13" s="10">
        <f t="shared" ref="U13" si="20">M13-T13</f>
        <v>11922.742258064516</v>
      </c>
      <c r="V13" s="10">
        <v>0</v>
      </c>
      <c r="W13" s="10">
        <v>0</v>
      </c>
      <c r="X13" s="10">
        <v>0</v>
      </c>
    </row>
    <row r="14" spans="1:24" s="13" customFormat="1" ht="33.75" x14ac:dyDescent="0.2">
      <c r="A14" s="7">
        <v>6</v>
      </c>
      <c r="B14" s="16" t="s">
        <v>29</v>
      </c>
      <c r="C14" s="4" t="s">
        <v>46</v>
      </c>
      <c r="D14" s="6" t="s">
        <v>28</v>
      </c>
      <c r="E14" s="4" t="s">
        <v>14</v>
      </c>
      <c r="F14" s="11" t="s">
        <v>11</v>
      </c>
      <c r="G14" s="12">
        <f>483.870967741935*2</f>
        <v>967.74193548387098</v>
      </c>
      <c r="H14" s="10">
        <v>0</v>
      </c>
      <c r="I14" s="10">
        <f>12.0967741935484*2</f>
        <v>24.193548387096776</v>
      </c>
      <c r="J14" s="12">
        <f>8.06451612903226*2</f>
        <v>16.129032258064516</v>
      </c>
      <c r="K14" s="10">
        <v>0</v>
      </c>
      <c r="L14" s="10">
        <v>0</v>
      </c>
      <c r="M14" s="9">
        <f>G14+I14+J14</f>
        <v>1008.0645161290323</v>
      </c>
      <c r="N14" s="10">
        <f t="shared" si="7"/>
        <v>148.79032258064515</v>
      </c>
      <c r="O14" s="10">
        <f t="shared" si="8"/>
        <v>29.758064516129032</v>
      </c>
      <c r="P14" s="10">
        <f t="shared" si="9"/>
        <v>13.331612903225809</v>
      </c>
      <c r="Q14" s="10">
        <v>0</v>
      </c>
      <c r="R14" s="10"/>
      <c r="S14" s="10">
        <v>32</v>
      </c>
      <c r="T14" s="10">
        <f t="shared" si="4"/>
        <v>223.88</v>
      </c>
      <c r="U14" s="10">
        <f t="shared" si="10"/>
        <v>784.18451612903232</v>
      </c>
      <c r="V14" s="10">
        <v>0</v>
      </c>
      <c r="W14" s="10">
        <v>0</v>
      </c>
      <c r="X14" s="10">
        <v>0</v>
      </c>
    </row>
    <row r="15" spans="1:24" ht="33.75" x14ac:dyDescent="0.25">
      <c r="A15" s="7">
        <v>7</v>
      </c>
      <c r="B15" s="16" t="s">
        <v>35</v>
      </c>
      <c r="C15" s="15" t="s">
        <v>36</v>
      </c>
      <c r="D15" s="6" t="s">
        <v>28</v>
      </c>
      <c r="E15" s="4" t="s">
        <v>14</v>
      </c>
      <c r="F15" s="11" t="s">
        <v>11</v>
      </c>
      <c r="G15" s="12">
        <v>15000</v>
      </c>
      <c r="H15" s="10">
        <v>0</v>
      </c>
      <c r="I15" s="10">
        <v>375</v>
      </c>
      <c r="J15" s="12">
        <v>250</v>
      </c>
      <c r="K15" s="10">
        <v>0</v>
      </c>
      <c r="L15" s="10">
        <v>0</v>
      </c>
      <c r="M15" s="9">
        <f>G15+I15+J15</f>
        <v>15625</v>
      </c>
      <c r="N15" s="10">
        <v>2306.25</v>
      </c>
      <c r="O15" s="10">
        <f t="shared" si="8"/>
        <v>461.25</v>
      </c>
      <c r="P15" s="10">
        <v>206.64</v>
      </c>
      <c r="Q15" s="10">
        <v>374.05</v>
      </c>
      <c r="R15" s="10">
        <v>30</v>
      </c>
      <c r="S15" s="10">
        <f>+(M15-250)/31</f>
        <v>495.96774193548384</v>
      </c>
      <c r="T15" s="10">
        <f>N15+O15+P15+Q15+S15+R15</f>
        <v>3874.157741935484</v>
      </c>
      <c r="U15" s="10">
        <f t="shared" ref="U15" si="21">M15-T15</f>
        <v>11750.842258064516</v>
      </c>
      <c r="V15" s="10">
        <v>0</v>
      </c>
      <c r="W15" s="10">
        <v>0</v>
      </c>
      <c r="X15" s="10">
        <v>0</v>
      </c>
    </row>
    <row r="16" spans="1:24" ht="33.75" x14ac:dyDescent="0.25">
      <c r="A16" s="7">
        <v>8</v>
      </c>
      <c r="B16" s="16" t="s">
        <v>37</v>
      </c>
      <c r="C16" s="6" t="s">
        <v>38</v>
      </c>
      <c r="D16" s="6" t="s">
        <v>28</v>
      </c>
      <c r="E16" s="4" t="s">
        <v>14</v>
      </c>
      <c r="F16" s="11" t="s">
        <v>11</v>
      </c>
      <c r="G16" s="12">
        <v>15000</v>
      </c>
      <c r="H16" s="10">
        <v>0</v>
      </c>
      <c r="I16" s="10">
        <v>375</v>
      </c>
      <c r="J16" s="12">
        <v>250</v>
      </c>
      <c r="K16" s="10">
        <v>0</v>
      </c>
      <c r="L16" s="10">
        <v>0</v>
      </c>
      <c r="M16" s="9">
        <f>G16+I16+J16</f>
        <v>15625</v>
      </c>
      <c r="N16" s="10">
        <v>2306.25</v>
      </c>
      <c r="O16" s="10">
        <f t="shared" ref="O16" si="22">((M16-L16-J16))*3%</f>
        <v>461.25</v>
      </c>
      <c r="P16" s="10">
        <v>0</v>
      </c>
      <c r="Q16" s="10">
        <v>1287.42</v>
      </c>
      <c r="R16" s="10"/>
      <c r="S16" s="10">
        <f>+(M16-250)/31</f>
        <v>495.96774193548384</v>
      </c>
      <c r="T16" s="10">
        <f t="shared" ref="T16" si="23">N16+O16+P16+Q16+S16</f>
        <v>4550.887741935484</v>
      </c>
      <c r="U16" s="10">
        <f t="shared" ref="U16" si="24">M16-T16</f>
        <v>11074.112258064517</v>
      </c>
      <c r="V16" s="10">
        <v>0</v>
      </c>
      <c r="W16" s="10">
        <v>0</v>
      </c>
      <c r="X16" s="10">
        <v>0</v>
      </c>
    </row>
    <row r="17" spans="1:20" x14ac:dyDescent="0.25">
      <c r="A17" s="17" t="s">
        <v>47</v>
      </c>
    </row>
    <row r="18" spans="1:20" x14ac:dyDescent="0.25">
      <c r="K18" s="3"/>
    </row>
    <row r="19" spans="1:20" x14ac:dyDescent="0.25">
      <c r="L19" s="3"/>
      <c r="M19" s="3"/>
    </row>
    <row r="20" spans="1:20" x14ac:dyDescent="0.25">
      <c r="L20" s="3"/>
      <c r="M20" s="3"/>
    </row>
    <row r="21" spans="1:20" x14ac:dyDescent="0.25">
      <c r="L21" s="3"/>
      <c r="M21" s="3"/>
    </row>
    <row r="22" spans="1:20" x14ac:dyDescent="0.25">
      <c r="L22" s="3"/>
      <c r="M22" s="3"/>
    </row>
    <row r="23" spans="1:20" x14ac:dyDescent="0.25">
      <c r="L23" s="3"/>
      <c r="M23" s="3"/>
    </row>
    <row r="26" spans="1:20" ht="17.25" x14ac:dyDescent="0.3">
      <c r="O26" s="18"/>
      <c r="P26" s="18"/>
      <c r="Q26" s="18"/>
      <c r="R26" s="18"/>
      <c r="S26" s="18"/>
      <c r="T26" s="18"/>
    </row>
    <row r="27" spans="1:20" ht="17.25" x14ac:dyDescent="0.3">
      <c r="O27" s="19"/>
      <c r="P27" s="19"/>
      <c r="Q27" s="19"/>
      <c r="R27" s="19"/>
      <c r="S27" s="19"/>
      <c r="T27" s="19"/>
    </row>
  </sheetData>
  <mergeCells count="30">
    <mergeCell ref="V7:V8"/>
    <mergeCell ref="W7:X7"/>
    <mergeCell ref="O7:O8"/>
    <mergeCell ref="P7:P8"/>
    <mergeCell ref="Q7:Q8"/>
    <mergeCell ref="T7:T8"/>
    <mergeCell ref="U7:U8"/>
    <mergeCell ref="S7:S8"/>
    <mergeCell ref="R7:R8"/>
    <mergeCell ref="A1:U1"/>
    <mergeCell ref="A2:U2"/>
    <mergeCell ref="A3:U3"/>
    <mergeCell ref="A5:U5"/>
    <mergeCell ref="A4:U4"/>
    <mergeCell ref="O26:T26"/>
    <mergeCell ref="O27:T27"/>
    <mergeCell ref="B7:B8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orizontalCentered="1"/>
  <pageMargins left="0.78740157480314965" right="0.78740157480314965" top="0.74803149606299213" bottom="0.74803149606299213" header="0.31496062992125984" footer="0.31496062992125984"/>
  <pageSetup paperSize="14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Renglón 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2022-12-01T19:34:09Z</dcterms:modified>
</cp:coreProperties>
</file>